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896C6B6C-0313-4907-867D-AC59A0D5BBA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Graph_indice" sheetId="6" r:id="rId1"/>
    <sheet name="Historiques" sheetId="4" r:id="rId2"/>
  </sheets>
  <definedNames>
    <definedName name="a">Historiques!$E$14</definedName>
    <definedName name="b">Historiques!$E$15</definedName>
    <definedName name="BL">Historiques!$E$10</definedName>
    <definedName name="BL_e">Historiques!$E$13</definedName>
    <definedName name="c_">Historiques!$E$16</definedName>
    <definedName name="d_">Historiques!$E$17</definedName>
    <definedName name="e_">Historiques!$E$18</definedName>
    <definedName name="f_">Historiques!$E$19</definedName>
    <definedName name="g_">Historiques!$E$20</definedName>
    <definedName name="h_">Historiques!$E$21</definedName>
    <definedName name="i_">Historiques!$E$22</definedName>
    <definedName name="j_">Historiques!$E$23</definedName>
    <definedName name="PL">Historiques!$E$11</definedName>
    <definedName name="PL_0">Historiques!$E$12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4" l="1"/>
  <c r="N4" i="4" s="1"/>
  <c r="N6" i="4"/>
  <c r="N7" i="4"/>
  <c r="N8" i="4"/>
  <c r="I5" i="4"/>
  <c r="I6" i="4"/>
  <c r="I7" i="4"/>
  <c r="I8" i="4"/>
  <c r="D5" i="4"/>
  <c r="D4" i="4" s="1"/>
  <c r="D6" i="4"/>
  <c r="D7" i="4"/>
  <c r="D8" i="4"/>
  <c r="B8" i="6" l="1"/>
  <c r="I4" i="4"/>
  <c r="C8" i="6"/>
  <c r="D8" i="6"/>
  <c r="J5" i="4"/>
  <c r="K5" i="4"/>
  <c r="L5" i="4"/>
  <c r="M5" i="4"/>
  <c r="O5" i="4"/>
  <c r="P5" i="4"/>
  <c r="Q5" i="4"/>
  <c r="R5" i="4"/>
  <c r="J6" i="4"/>
  <c r="K6" i="4"/>
  <c r="L6" i="4"/>
  <c r="M6" i="4"/>
  <c r="O6" i="4"/>
  <c r="P6" i="4"/>
  <c r="Q6" i="4"/>
  <c r="R6" i="4"/>
  <c r="J7" i="4"/>
  <c r="K7" i="4"/>
  <c r="L7" i="4"/>
  <c r="M7" i="4"/>
  <c r="O7" i="4"/>
  <c r="P7" i="4"/>
  <c r="Q7" i="4"/>
  <c r="R7" i="4"/>
  <c r="J8" i="4"/>
  <c r="K8" i="4"/>
  <c r="L8" i="4"/>
  <c r="M8" i="4"/>
  <c r="O8" i="4"/>
  <c r="P8" i="4"/>
  <c r="Q8" i="4"/>
  <c r="R8" i="4"/>
  <c r="F5" i="4"/>
  <c r="G5" i="4"/>
  <c r="H5" i="4"/>
  <c r="F6" i="4"/>
  <c r="G6" i="4"/>
  <c r="H6" i="4"/>
  <c r="F7" i="4"/>
  <c r="G7" i="4"/>
  <c r="H7" i="4"/>
  <c r="F8" i="4"/>
  <c r="G8" i="4"/>
  <c r="H8" i="4"/>
  <c r="E8" i="4"/>
  <c r="E7" i="4"/>
  <c r="E6" i="4"/>
  <c r="G4" i="4" l="1"/>
  <c r="B5" i="6" s="1"/>
  <c r="H4" i="4"/>
  <c r="B4" i="6" s="1"/>
  <c r="F4" i="4"/>
  <c r="B6" i="6" s="1"/>
  <c r="P4" i="4"/>
  <c r="O4" i="4"/>
  <c r="M4" i="4"/>
  <c r="L4" i="4"/>
  <c r="K4" i="4"/>
  <c r="J4" i="4"/>
  <c r="R4" i="4"/>
  <c r="Q4" i="4"/>
  <c r="E5" i="4"/>
  <c r="E4" i="4" s="1"/>
  <c r="B7" i="6" l="1"/>
  <c r="D3" i="4"/>
  <c r="C7" i="6"/>
  <c r="I3" i="4"/>
  <c r="D7" i="6"/>
  <c r="N3" i="4"/>
  <c r="P3" i="4"/>
  <c r="D6" i="6"/>
  <c r="K3" i="4"/>
  <c r="C6" i="6"/>
  <c r="M3" i="4"/>
  <c r="C4" i="6"/>
  <c r="L3" i="4"/>
  <c r="C5" i="6"/>
  <c r="Q3" i="4"/>
  <c r="D5" i="6"/>
  <c r="R3" i="4"/>
  <c r="D4" i="6"/>
  <c r="D16" i="6" s="1"/>
  <c r="F3" i="4"/>
  <c r="G3" i="4"/>
  <c r="H3" i="4"/>
  <c r="B19" i="6" l="1"/>
  <c r="B20" i="6"/>
  <c r="B17" i="6"/>
  <c r="B16" i="6"/>
  <c r="B18" i="6"/>
  <c r="C17" i="6"/>
  <c r="C18" i="6"/>
  <c r="C19" i="6"/>
  <c r="C20" i="6"/>
  <c r="C16" i="6"/>
  <c r="D17" i="6"/>
  <c r="D18" i="6"/>
  <c r="D19" i="6"/>
  <c r="D20" i="6"/>
</calcChain>
</file>

<file path=xl/sharedStrings.xml><?xml version="1.0" encoding="utf-8"?>
<sst xmlns="http://schemas.openxmlformats.org/spreadsheetml/2006/main" count="70" uniqueCount="49">
  <si>
    <t>unité</t>
  </si>
  <si>
    <t>a</t>
  </si>
  <si>
    <t>coefficient de pondération baseload (a+b=1)</t>
  </si>
  <si>
    <t>%</t>
  </si>
  <si>
    <t>€/MWhe</t>
  </si>
  <si>
    <t>b</t>
  </si>
  <si>
    <t>coefficient de pondération peakload (a+b=1)</t>
  </si>
  <si>
    <t>c</t>
  </si>
  <si>
    <t>Coût "premium" valorisant les risques marchés et coûts fournisseurs d'électricité</t>
  </si>
  <si>
    <t>d</t>
  </si>
  <si>
    <t>Frais de gestion fournisseurs élec : facturation, outils, marge…</t>
  </si>
  <si>
    <t>e</t>
  </si>
  <si>
    <t>Capacité Moyenne : moyenne arithmétique des prix des enchères de capacité EPEX pour l'année de livraison</t>
  </si>
  <si>
    <t>€/kWe</t>
  </si>
  <si>
    <t>f</t>
  </si>
  <si>
    <t>kWe/MWhe</t>
  </si>
  <si>
    <t>g</t>
  </si>
  <si>
    <t>Droit ARENH selon les profils de consommation</t>
  </si>
  <si>
    <t>h</t>
  </si>
  <si>
    <t>Coefficient de bouclage</t>
  </si>
  <si>
    <t>-</t>
  </si>
  <si>
    <t>i</t>
  </si>
  <si>
    <t>j</t>
  </si>
  <si>
    <t>Prix ARENH</t>
  </si>
  <si>
    <t>€/MWh</t>
  </si>
  <si>
    <t>RCU Géothermie/PAC</t>
  </si>
  <si>
    <t>RCU Conventionnel</t>
  </si>
  <si>
    <t>RFU</t>
  </si>
  <si>
    <t>Intitulé</t>
  </si>
  <si>
    <t>Baseload</t>
  </si>
  <si>
    <t>Moyenne Baseload 1er janvier n-1 au 1er novembre n-1</t>
  </si>
  <si>
    <t>Peakload</t>
  </si>
  <si>
    <t>Moyenne Peakload 1er janvier n-1 au 1er novembre n-1</t>
  </si>
  <si>
    <t>Peakload0</t>
  </si>
  <si>
    <t>Moyenne Peakload 1er janvier n-1  au 1er novembre n-1</t>
  </si>
  <si>
    <t>Baseload écrêtement</t>
  </si>
  <si>
    <t>Moyenne Baseload 1er décembre n-1 au 15  décembre n-1</t>
  </si>
  <si>
    <t>Coefficient de capacité prévisionnel (100% Marché, avant ARENH)</t>
  </si>
  <si>
    <t>Taux d'écrêtement</t>
  </si>
  <si>
    <t>Part électron</t>
  </si>
  <si>
    <t>Part capacité</t>
  </si>
  <si>
    <t>Part ARENH</t>
  </si>
  <si>
    <t>base 100</t>
  </si>
  <si>
    <t>Part écrètement</t>
  </si>
  <si>
    <t xml:space="preserve">Année de livraison </t>
  </si>
  <si>
    <t>Prix calculé  de l'électricité (voir onglet Historiques)</t>
  </si>
  <si>
    <t>Index électron</t>
  </si>
  <si>
    <t>Prix calculé de l'électricité</t>
  </si>
  <si>
    <t>L’évolution des index électron (base 100 ; référence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</si>
</sst>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Sora"/>
    </font>
    <font>
      <i/>
      <sz val="10"/>
      <color theme="1"/>
      <name val="Sora"/>
    </font>
    <font>
      <b/>
      <sz val="10"/>
      <color theme="1"/>
      <name val="Sora"/>
    </font>
    <font>
      <b/>
      <sz val="10"/>
      <color rgb="FF23D2B5"/>
      <name val="Sora"/>
    </font>
    <font>
      <sz val="10"/>
      <name val="Sora"/>
    </font>
    <font>
      <sz val="10"/>
      <color rgb="FF000000"/>
      <name val="Sora"/>
    </font>
    <font>
      <i/>
      <sz val="10"/>
      <color rgb="FF000000"/>
      <name val="Sora"/>
    </font>
    <font>
      <b/>
      <sz val="10"/>
      <color rgb="FF005828"/>
      <name val="Sora"/>
    </font>
    <font>
      <sz val="10"/>
      <color rgb="FF005828"/>
      <name val="Sora"/>
    </font>
    <font>
      <b/>
      <sz val="10"/>
      <color theme="0"/>
      <name val="Sora"/>
    </font>
    <font>
      <b/>
      <sz val="10"/>
      <color theme="3"/>
      <name val="Sora"/>
    </font>
    <font>
      <b/>
      <sz val="10"/>
      <color rgb="FF073B12"/>
      <name val="Sor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82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5FFF1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F2F6EA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1" fillId="2" borderId="21" xfId="0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4" fillId="2" borderId="0" xfId="0" applyFont="1" applyFill="1" applyAlignment="1">
      <alignment horizontal="left" vertical="center" readingOrder="1"/>
    </xf>
    <xf numFmtId="0" fontId="5" fillId="0" borderId="12" xfId="0" applyFont="1" applyBorder="1" applyAlignment="1">
      <alignment horizontal="center" wrapText="1"/>
    </xf>
    <xf numFmtId="0" fontId="1" fillId="0" borderId="0" xfId="0" applyFont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readingOrder="1"/>
    </xf>
    <xf numFmtId="0" fontId="9" fillId="2" borderId="0" xfId="0" applyFont="1" applyFill="1"/>
    <xf numFmtId="0" fontId="6" fillId="6" borderId="16" xfId="0" applyFont="1" applyFill="1" applyBorder="1" applyAlignment="1">
      <alignment horizontal="center" vertical="center" wrapText="1"/>
    </xf>
    <xf numFmtId="2" fontId="6" fillId="6" borderId="17" xfId="0" applyNumberFormat="1" applyFont="1" applyFill="1" applyBorder="1" applyAlignment="1">
      <alignment horizontal="center" vertical="center" wrapText="1"/>
    </xf>
    <xf numFmtId="2" fontId="7" fillId="6" borderId="6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1" fillId="6" borderId="0" xfId="0" applyFont="1" applyFill="1"/>
    <xf numFmtId="0" fontId="6" fillId="6" borderId="12" xfId="0" applyFont="1" applyFill="1" applyBorder="1" applyAlignment="1">
      <alignment horizontal="center" vertical="center" wrapText="1"/>
    </xf>
    <xf numFmtId="9" fontId="6" fillId="6" borderId="12" xfId="0" applyNumberFormat="1" applyFont="1" applyFill="1" applyBorder="1" applyAlignment="1">
      <alignment horizontal="center" vertical="center" wrapText="1"/>
    </xf>
    <xf numFmtId="10" fontId="6" fillId="6" borderId="12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2" fontId="6" fillId="7" borderId="17" xfId="0" applyNumberFormat="1" applyFont="1" applyFill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/>
    <xf numFmtId="0" fontId="6" fillId="7" borderId="12" xfId="0" applyFont="1" applyFill="1" applyBorder="1" applyAlignment="1">
      <alignment horizontal="center" vertical="center" wrapText="1"/>
    </xf>
    <xf numFmtId="9" fontId="6" fillId="7" borderId="12" xfId="0" applyNumberFormat="1" applyFont="1" applyFill="1" applyBorder="1" applyAlignment="1">
      <alignment horizontal="center" vertical="center" wrapText="1"/>
    </xf>
    <xf numFmtId="10" fontId="6" fillId="7" borderId="12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2" fontId="6" fillId="8" borderId="17" xfId="0" applyNumberFormat="1" applyFont="1" applyFill="1" applyBorder="1" applyAlignment="1">
      <alignment horizontal="center" vertical="center" wrapText="1"/>
    </xf>
    <xf numFmtId="2" fontId="7" fillId="8" borderId="6" xfId="0" applyNumberFormat="1" applyFont="1" applyFill="1" applyBorder="1" applyAlignment="1">
      <alignment horizontal="center" vertical="center" wrapText="1"/>
    </xf>
    <xf numFmtId="2" fontId="7" fillId="8" borderId="4" xfId="0" applyNumberFormat="1" applyFont="1" applyFill="1" applyBorder="1" applyAlignment="1">
      <alignment horizontal="center" vertical="center" wrapText="1"/>
    </xf>
    <xf numFmtId="0" fontId="1" fillId="8" borderId="0" xfId="0" applyFont="1" applyFill="1"/>
    <xf numFmtId="0" fontId="6" fillId="8" borderId="12" xfId="0" applyFont="1" applyFill="1" applyBorder="1" applyAlignment="1">
      <alignment horizontal="center" vertical="center" wrapText="1"/>
    </xf>
    <xf numFmtId="9" fontId="6" fillId="8" borderId="12" xfId="0" applyNumberFormat="1" applyFont="1" applyFill="1" applyBorder="1" applyAlignment="1">
      <alignment horizontal="center" vertical="center" wrapText="1"/>
    </xf>
    <xf numFmtId="10" fontId="6" fillId="8" borderId="12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73B12"/>
      <color rgb="FF005828"/>
      <color rgb="FF009A46"/>
      <color rgb="FFF2F6EA"/>
      <color rgb="FFF2F7FC"/>
      <color rgb="FFE5F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ra" pitchFamily="2" charset="0"/>
                <a:ea typeface="+mn-ea"/>
                <a:cs typeface="Sora" pitchFamily="2" charset="0"/>
              </a:defRPr>
            </a:pPr>
            <a:r>
              <a:rPr lang="fr-FR" sz="1200"/>
              <a:t>L’évolution des index électron (base 100 ; référence 2023)</a:t>
            </a:r>
          </a:p>
        </c:rich>
      </c:tx>
      <c:layout>
        <c:manualLayout>
          <c:xMode val="edge"/>
          <c:yMode val="edge"/>
          <c:x val="0.22837229609373857"/>
          <c:y val="3.22756766349938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ra" pitchFamily="2" charset="0"/>
              <a:ea typeface="+mn-ea"/>
              <a:cs typeface="Sora" pitchFamily="2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5585677161532241E-2"/>
          <c:y val="0.13282732809495995"/>
          <c:w val="0.93491377552484622"/>
          <c:h val="0.7331595727242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Graph_indice!$B$14</c:f>
              <c:strCache>
                <c:ptCount val="1"/>
                <c:pt idx="0">
                  <c:v>RCU Géothermie/PAC</c:v>
                </c:pt>
              </c:strCache>
            </c:strRef>
          </c:tx>
          <c:spPr>
            <a:solidFill>
              <a:srgbClr val="00582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ra" pitchFamily="2" charset="0"/>
                    <a:ea typeface="+mn-ea"/>
                    <a:cs typeface="Sora" pitchFamily="2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Graph_indice!$A$16:$A$20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 formatCode="General">
                  <c:v>2024</c:v>
                </c:pt>
              </c:numCache>
            </c:numRef>
          </c:cat>
          <c:val>
            <c:numRef>
              <c:f>Graph_indice!$B$16:$B$20</c:f>
              <c:numCache>
                <c:formatCode>0.00</c:formatCode>
                <c:ptCount val="5"/>
                <c:pt idx="0">
                  <c:v>16.655098846978341</c:v>
                </c:pt>
                <c:pt idx="1">
                  <c:v>15.909792422588961</c:v>
                </c:pt>
                <c:pt idx="2">
                  <c:v>29.632658025807451</c:v>
                </c:pt>
                <c:pt idx="3">
                  <c:v>100</c:v>
                </c:pt>
                <c:pt idx="4">
                  <c:v>45.311610829212384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0-49BE-A3DE-2FAF74F3B24A}"/>
            </c:ext>
          </c:extLst>
        </c:ser>
        <c:ser>
          <c:idx val="1"/>
          <c:order val="1"/>
          <c:tx>
            <c:strRef>
              <c:f>Graph_indice!$C$14</c:f>
              <c:strCache>
                <c:ptCount val="1"/>
                <c:pt idx="0">
                  <c:v>RCU Conventionnel</c:v>
                </c:pt>
              </c:strCache>
            </c:strRef>
          </c:tx>
          <c:spPr>
            <a:solidFill>
              <a:srgbClr val="009A4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ra" pitchFamily="2" charset="0"/>
                    <a:ea typeface="+mn-ea"/>
                    <a:cs typeface="Sora" pitchFamily="2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Graph_indice!$A$16:$A$20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 formatCode="General">
                  <c:v>2024</c:v>
                </c:pt>
              </c:numCache>
            </c:numRef>
          </c:cat>
          <c:val>
            <c:numRef>
              <c:f>Graph_indice!$C$16:$C$20</c:f>
              <c:numCache>
                <c:formatCode>0.00</c:formatCode>
                <c:ptCount val="5"/>
                <c:pt idx="0">
                  <c:v>18.433757311019633</c:v>
                </c:pt>
                <c:pt idx="1">
                  <c:v>17.992207225947055</c:v>
                </c:pt>
                <c:pt idx="2">
                  <c:v>35.353567326118196</c:v>
                </c:pt>
                <c:pt idx="3">
                  <c:v>100</c:v>
                </c:pt>
                <c:pt idx="4">
                  <c:v>44.662810254766143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0-49BE-A3DE-2FAF74F3B24A}"/>
            </c:ext>
          </c:extLst>
        </c:ser>
        <c:ser>
          <c:idx val="2"/>
          <c:order val="2"/>
          <c:tx>
            <c:strRef>
              <c:f>Graph_indice!$D$14</c:f>
              <c:strCache>
                <c:ptCount val="1"/>
                <c:pt idx="0">
                  <c:v>RFU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ra" pitchFamily="2" charset="0"/>
                    <a:ea typeface="+mn-ea"/>
                    <a:cs typeface="Sora" pitchFamily="2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Graph_indice!$A$16:$A$20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 formatCode="General">
                  <c:v>2024</c:v>
                </c:pt>
              </c:numCache>
            </c:numRef>
          </c:cat>
          <c:val>
            <c:numRef>
              <c:f>Graph_indice!$D$16:$D$20</c:f>
              <c:numCache>
                <c:formatCode>0.00</c:formatCode>
                <c:ptCount val="5"/>
                <c:pt idx="0">
                  <c:v>29.151928029002921</c:v>
                </c:pt>
                <c:pt idx="1">
                  <c:v>30.057656949930479</c:v>
                </c:pt>
                <c:pt idx="2">
                  <c:v>74.667993995212527</c:v>
                </c:pt>
                <c:pt idx="3">
                  <c:v>100</c:v>
                </c:pt>
                <c:pt idx="4">
                  <c:v>36.904294506365062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0-49BE-A3DE-2FAF74F3B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657064"/>
        <c:axId val="526655888"/>
      </c:barChart>
      <c:catAx>
        <c:axId val="526657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ra" pitchFamily="2" charset="0"/>
                <a:ea typeface="+mn-ea"/>
                <a:cs typeface="Sora" pitchFamily="2" charset="0"/>
              </a:defRPr>
            </a:pPr>
            <a:endParaRPr lang="fr-FR"/>
          </a:p>
        </c:txPr>
        <c:crossAx val="526655888"/>
        <c:crosses val="autoZero"/>
        <c:auto val="1"/>
        <c:lblAlgn val="ctr"/>
        <c:lblOffset val="100"/>
        <c:noMultiLvlLbl val="0"/>
      </c:catAx>
      <c:valAx>
        <c:axId val="5266558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ra" pitchFamily="2" charset="0"/>
                <a:ea typeface="+mn-ea"/>
                <a:cs typeface="Sora" pitchFamily="2" charset="0"/>
              </a:defRPr>
            </a:pPr>
            <a:endParaRPr lang="fr-FR"/>
          </a:p>
        </c:txPr>
        <c:crossAx val="52665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ra" pitchFamily="2" charset="0"/>
              <a:ea typeface="+mn-ea"/>
              <a:cs typeface="Sora" pitchFamily="2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ra" pitchFamily="2" charset="0"/>
          <a:cs typeface="Sora" pitchFamily="2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136152</xdr:colOff>
      <xdr:row>22</xdr:row>
      <xdr:rowOff>92896</xdr:rowOff>
    </xdr:from>
    <xdr:to>
      <xdr:col>5</xdr:col>
      <xdr:colOff>504264</xdr:colOff>
      <xdr:row>42</xdr:row>
      <xdr:rowOff>112058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A0727F1-9ADC-4E3A-A5BC-B3C58C4E1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816684</xdr:colOff>
      <xdr:row>9</xdr:row>
      <xdr:rowOff>169881</xdr:rowOff>
    </xdr:from>
    <xdr:to>
      <xdr:col>8</xdr:col>
      <xdr:colOff>878321</xdr:colOff>
      <xdr:row>12</xdr:row>
      <xdr:rowOff>135704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A72788-8E43-4037-7084-9E7E75BA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9104" y="2044401"/>
          <a:ext cx="5662337" cy="70204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755051</xdr:colOff>
      <xdr:row>4</xdr:row>
      <xdr:rowOff>146349</xdr:rowOff>
    </xdr:from>
    <xdr:to>
      <xdr:col>13</xdr:col>
      <xdr:colOff>257735</xdr:colOff>
      <xdr:row>8</xdr:row>
      <xdr:rowOff>102238</xdr:rowOff>
    </xdr:to>
    <xdr:sp macro="" textlink="">
      <xdr:nvSpPr>
        <xdr:cNvPr id="4" name="Espace réservé du texte 1">
          <a:extLst>
            <a:ext uri="{FF2B5EF4-FFF2-40B4-BE49-F238E27FC236}">
              <a16:creationId xmlns:a16="http://schemas.microsoft.com/office/drawing/2014/main" id="{1A1CFAF1-CDE3-45D2-8873-57E85C6546A1}"/>
            </a:ext>
          </a:extLst>
        </xdr:cNvPr>
        <xdr:cNvSpPr>
          <a:spLocks noGrp="1"/>
        </xdr:cNvSpPr>
      </xdr:nvSpPr>
      <xdr:spPr>
        <a:xfrm>
          <a:off x="8687471" y="1281729"/>
          <a:ext cx="11069844" cy="512149"/>
        </a:xfrm>
        <a:prstGeom prst="rect">
          <a:avLst/>
        </a:prstGeom>
        <a:noFill/>
      </xdr:spPr>
      <xdr:txBody>
        <a:bodyPr vert="horz" wrap="square" lIns="91440" tIns="45720" rIns="91440" bIns="45720" rtlCol="0">
          <a:noAutofit/>
        </a:bodyPr>
        <a:lstStyle>
          <a:lvl1pPr marL="0" indent="0" algn="l" defTabSz="914400" rtl="0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3200" b="1" i="0" kern="1200">
              <a:gradFill flip="none" rotWithShape="1">
                <a:gsLst>
                  <a:gs pos="0">
                    <a:srgbClr val="23D2B5"/>
                  </a:gs>
                  <a:gs pos="100000">
                    <a:srgbClr val="00BCFD"/>
                  </a:gs>
                </a:gsLst>
                <a:path path="circle">
                  <a:fillToRect l="100000" t="100000"/>
                </a:path>
                <a:tileRect r="-100000" b="-100000"/>
              </a:gradFill>
              <a:latin typeface="Arial Black" panose="020B0604020202020204" pitchFamily="34" charset="0"/>
              <a:ea typeface="+mn-ea"/>
              <a:cs typeface="Arial Black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Char char="•"/>
            <a:defRPr sz="2800" kern="1200">
              <a:solidFill>
                <a:srgbClr val="23D2B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2pPr>
          <a:lvl3pPr marL="1143000" indent="-228600" algn="l" defTabSz="914400" rtl="0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rgbClr val="23D2B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3pPr>
          <a:lvl4pPr marL="1600200" indent="-228600" algn="l" defTabSz="914400" rtl="0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rgbClr val="23D2B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4pPr>
          <a:lvl5pPr marL="2057400" indent="-228600" algn="l" defTabSz="914400" rtl="0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rgbClr val="23D2B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800">
              <a:solidFill>
                <a:srgbClr val="005828"/>
              </a:solidFill>
            </a:rPr>
            <a:t>Formule</a:t>
          </a:r>
          <a:endParaRPr lang="fr-FR" sz="2800" i="1">
            <a:solidFill>
              <a:srgbClr val="005828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opLeftCell="A3" zoomScale="85" zoomScaleNormal="85" workbookViewId="0">
      <selection activeCell="F42" sqref="F42"/>
    </sheetView>
  </sheetViews>
  <sheetFormatPr baseColWidth="10" defaultColWidth="11.54296875" defaultRowHeight="17.5" x14ac:dyDescent="0.55000000000000004"/>
  <cols>
    <col min="1" max="1" width="40.7265625" style="1" customWidth="1"/>
    <col min="2" max="2" width="25.26953125" style="1" customWidth="1"/>
    <col min="3" max="3" width="18.453125" style="1" bestFit="1" customWidth="1"/>
    <col min="4" max="4" width="19.7265625" style="1" customWidth="1"/>
    <col min="5" max="5" width="11.54296875" style="1"/>
    <col min="6" max="6" width="31.26953125" style="1" customWidth="1"/>
    <col min="7" max="7" width="20" style="1" customWidth="1"/>
    <col min="8" max="8" width="30.26953125" style="1" bestFit="1" customWidth="1"/>
    <col min="9" max="9" width="26.7265625" style="1" bestFit="1" customWidth="1"/>
    <col min="10" max="10" width="25.7265625" style="1" bestFit="1" customWidth="1"/>
    <col min="11" max="13" width="11.54296875" style="1"/>
    <col min="14" max="14" width="11.54296875" style="1" customWidth="1"/>
    <col min="15" max="16384" width="11.54296875" style="1"/>
  </cols>
  <sheetData>
    <row r="1" spans="1:10" ht="18" thickBot="1" x14ac:dyDescent="0.6">
      <c r="B1" s="58" t="s">
        <v>45</v>
      </c>
      <c r="C1" s="59"/>
      <c r="D1" s="60"/>
    </row>
    <row r="2" spans="1:10" ht="18" thickBot="1" x14ac:dyDescent="0.6">
      <c r="B2" s="61" t="s">
        <v>25</v>
      </c>
      <c r="C2" s="63" t="s">
        <v>26</v>
      </c>
      <c r="D2" s="65" t="s">
        <v>27</v>
      </c>
      <c r="H2" s="57"/>
      <c r="I2" s="57"/>
      <c r="J2" s="57"/>
    </row>
    <row r="3" spans="1:10" ht="18" thickBot="1" x14ac:dyDescent="0.6">
      <c r="A3" s="2" t="s">
        <v>44</v>
      </c>
      <c r="B3" s="62"/>
      <c r="C3" s="64"/>
      <c r="D3" s="66"/>
      <c r="H3" s="57"/>
      <c r="I3" s="57"/>
      <c r="J3" s="57"/>
    </row>
    <row r="4" spans="1:10" x14ac:dyDescent="0.55000000000000004">
      <c r="A4" s="56">
        <v>2020</v>
      </c>
      <c r="B4" s="4">
        <f>Historiques!H4</f>
        <v>62.069144488356081</v>
      </c>
      <c r="C4" s="4">
        <f>Historiques!M4</f>
        <v>59.22504051799902</v>
      </c>
      <c r="D4" s="12">
        <f>Historiques!R4</f>
        <v>42.129176259838943</v>
      </c>
      <c r="E4" s="5"/>
      <c r="F4" s="6"/>
      <c r="G4" s="7"/>
    </row>
    <row r="5" spans="1:10" x14ac:dyDescent="0.55000000000000004">
      <c r="A5" s="3">
        <v>2021</v>
      </c>
      <c r="B5" s="8">
        <f>Historiques!G4</f>
        <v>59.291584741124851</v>
      </c>
      <c r="C5" s="8">
        <f>Historiques!L4</f>
        <v>57.806402893670715</v>
      </c>
      <c r="D5" s="13">
        <f>Historiques!Q4</f>
        <v>43.438098719973596</v>
      </c>
      <c r="E5" s="5"/>
      <c r="F5" s="6"/>
      <c r="G5" s="7"/>
    </row>
    <row r="6" spans="1:10" x14ac:dyDescent="0.55000000000000004">
      <c r="A6" s="3">
        <v>2022</v>
      </c>
      <c r="B6" s="8">
        <f>Historiques!F4</f>
        <v>110.43307214664645</v>
      </c>
      <c r="C6" s="8">
        <f>Historiques!K4</f>
        <v>113.58598369381161</v>
      </c>
      <c r="D6" s="13">
        <f>Historiques!P4</f>
        <v>107.9071366004774</v>
      </c>
      <c r="E6" s="5"/>
      <c r="F6" s="6"/>
      <c r="G6" s="7"/>
      <c r="H6" s="9"/>
      <c r="I6" s="9"/>
      <c r="J6" s="9"/>
    </row>
    <row r="7" spans="1:10" x14ac:dyDescent="0.55000000000000004">
      <c r="A7" s="3">
        <v>2023</v>
      </c>
      <c r="B7" s="8">
        <f>Historiques!E4</f>
        <v>372.67352814070517</v>
      </c>
      <c r="C7" s="8">
        <f>Historiques!J4</f>
        <v>321.28577760213057</v>
      </c>
      <c r="D7" s="13">
        <f>Historiques!O4</f>
        <v>144.5159174992649</v>
      </c>
      <c r="E7" s="5"/>
      <c r="F7" s="6"/>
      <c r="G7" s="7"/>
      <c r="H7" s="9"/>
      <c r="I7" s="9"/>
      <c r="J7" s="9"/>
    </row>
    <row r="8" spans="1:10" ht="18" thickBot="1" x14ac:dyDescent="0.6">
      <c r="A8" s="10">
        <v>2024</v>
      </c>
      <c r="B8" s="14">
        <f>Historiques!D4</f>
        <v>168.86437873461162</v>
      </c>
      <c r="C8" s="14">
        <f>Historiques!I4</f>
        <v>143.49525722598952</v>
      </c>
      <c r="D8" s="15">
        <f>Historiques!N4</f>
        <v>53.332579802504284</v>
      </c>
    </row>
    <row r="10" spans="1:10" x14ac:dyDescent="0.55000000000000004">
      <c r="I10" s="11"/>
      <c r="J10" s="11"/>
    </row>
    <row r="12" spans="1:10" ht="18" thickBot="1" x14ac:dyDescent="0.6"/>
    <row r="13" spans="1:10" ht="18" thickBot="1" x14ac:dyDescent="0.6">
      <c r="B13" s="67" t="s">
        <v>46</v>
      </c>
      <c r="C13" s="68"/>
      <c r="D13" s="69"/>
      <c r="H13" s="70"/>
      <c r="I13" s="70"/>
      <c r="J13" s="70"/>
    </row>
    <row r="14" spans="1:10" ht="18" thickBot="1" x14ac:dyDescent="0.6">
      <c r="B14" s="61" t="s">
        <v>25</v>
      </c>
      <c r="C14" s="63" t="s">
        <v>26</v>
      </c>
      <c r="D14" s="65" t="s">
        <v>27</v>
      </c>
      <c r="H14" s="57"/>
      <c r="I14" s="57"/>
      <c r="J14" s="57"/>
    </row>
    <row r="15" spans="1:10" ht="18" thickBot="1" x14ac:dyDescent="0.6">
      <c r="A15" s="2" t="s">
        <v>44</v>
      </c>
      <c r="B15" s="62"/>
      <c r="C15" s="64"/>
      <c r="D15" s="66"/>
      <c r="G15" s="7"/>
      <c r="H15" s="57"/>
      <c r="I15" s="57"/>
      <c r="J15" s="57"/>
    </row>
    <row r="16" spans="1:10" x14ac:dyDescent="0.55000000000000004">
      <c r="A16" s="56">
        <v>2020</v>
      </c>
      <c r="B16" s="4">
        <f>B4/$B$7*100</f>
        <v>16.655098846978341</v>
      </c>
      <c r="C16" s="4">
        <f>C4/$C$7*100</f>
        <v>18.433757311019633</v>
      </c>
      <c r="D16" s="12">
        <f>D4/$D$7*100</f>
        <v>29.151928029002921</v>
      </c>
      <c r="F16" s="6"/>
      <c r="G16" s="6"/>
      <c r="H16" s="11"/>
      <c r="I16" s="11"/>
      <c r="J16" s="11"/>
    </row>
    <row r="17" spans="1:10" x14ac:dyDescent="0.55000000000000004">
      <c r="A17" s="3">
        <v>2021</v>
      </c>
      <c r="B17" s="8">
        <f t="shared" ref="B17:B20" si="0">B5/$B$7*100</f>
        <v>15.909792422588961</v>
      </c>
      <c r="C17" s="8">
        <f t="shared" ref="C17:C20" si="1">C5/$C$7*100</f>
        <v>17.992207225947055</v>
      </c>
      <c r="D17" s="13">
        <f t="shared" ref="D17:D20" si="2">D5/$D$7*100</f>
        <v>30.057656949930479</v>
      </c>
      <c r="F17" s="6"/>
      <c r="G17" s="6"/>
      <c r="H17" s="11"/>
      <c r="I17" s="11"/>
      <c r="J17" s="11"/>
    </row>
    <row r="18" spans="1:10" x14ac:dyDescent="0.55000000000000004">
      <c r="A18" s="3">
        <v>2022</v>
      </c>
      <c r="B18" s="8">
        <f t="shared" si="0"/>
        <v>29.632658025807451</v>
      </c>
      <c r="C18" s="8">
        <f t="shared" si="1"/>
        <v>35.353567326118196</v>
      </c>
      <c r="D18" s="13">
        <f t="shared" si="2"/>
        <v>74.667993995212527</v>
      </c>
      <c r="F18" s="6"/>
      <c r="G18" s="6"/>
      <c r="H18" s="11"/>
      <c r="I18" s="11"/>
      <c r="J18" s="11"/>
    </row>
    <row r="19" spans="1:10" x14ac:dyDescent="0.55000000000000004">
      <c r="A19" s="3">
        <v>2023</v>
      </c>
      <c r="B19" s="8">
        <f t="shared" si="0"/>
        <v>100</v>
      </c>
      <c r="C19" s="8">
        <f t="shared" si="1"/>
        <v>100</v>
      </c>
      <c r="D19" s="13">
        <f t="shared" si="2"/>
        <v>100</v>
      </c>
      <c r="F19" s="6"/>
      <c r="G19" s="6"/>
      <c r="H19" s="11"/>
      <c r="I19" s="11"/>
      <c r="J19" s="11"/>
    </row>
    <row r="20" spans="1:10" ht="18" thickBot="1" x14ac:dyDescent="0.6">
      <c r="A20" s="10">
        <v>2024</v>
      </c>
      <c r="B20" s="14">
        <f t="shared" si="0"/>
        <v>45.311610829212384</v>
      </c>
      <c r="C20" s="14">
        <f t="shared" si="1"/>
        <v>44.662810254766143</v>
      </c>
      <c r="D20" s="15">
        <f t="shared" si="2"/>
        <v>36.904294506365062</v>
      </c>
      <c r="F20" s="6"/>
      <c r="G20" s="6"/>
      <c r="H20" s="11"/>
      <c r="I20" s="11"/>
      <c r="J20" s="11"/>
    </row>
    <row r="22" spans="1:10" x14ac:dyDescent="0.55000000000000004">
      <c r="A22" s="30" t="s">
        <v>48</v>
      </c>
      <c r="B22" s="31"/>
      <c r="H22" s="16"/>
    </row>
  </sheetData>
  <mergeCells count="15">
    <mergeCell ref="B13:D13"/>
    <mergeCell ref="H13:J13"/>
    <mergeCell ref="B14:B15"/>
    <mergeCell ref="C14:C15"/>
    <mergeCell ref="D14:D15"/>
    <mergeCell ref="H14:H15"/>
    <mergeCell ref="I14:I15"/>
    <mergeCell ref="J14:J15"/>
    <mergeCell ref="J2:J3"/>
    <mergeCell ref="B1:D1"/>
    <mergeCell ref="B2:B3"/>
    <mergeCell ref="C2:C3"/>
    <mergeCell ref="D2:D3"/>
    <mergeCell ref="H2:H3"/>
    <mergeCell ref="I2:I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tabSelected="1" zoomScale="115" zoomScaleNormal="115" workbookViewId="0">
      <selection activeCell="E10" sqref="E10"/>
    </sheetView>
  </sheetViews>
  <sheetFormatPr baseColWidth="10" defaultColWidth="8.81640625" defaultRowHeight="17.5" x14ac:dyDescent="0.55000000000000004"/>
  <cols>
    <col min="1" max="1" width="12.1796875" style="29" customWidth="1"/>
    <col min="2" max="2" width="37.453125" style="29" customWidth="1"/>
    <col min="3" max="3" width="11.7265625" style="29" customWidth="1"/>
    <col min="4" max="4" width="9.90625" style="29" customWidth="1"/>
    <col min="5" max="8" width="9" style="29" bestFit="1" customWidth="1"/>
    <col min="9" max="9" width="9" style="29" customWidth="1"/>
    <col min="10" max="10" width="9.54296875" style="29" bestFit="1" customWidth="1"/>
    <col min="11" max="13" width="9" style="29" bestFit="1" customWidth="1"/>
    <col min="14" max="14" width="9" style="29" customWidth="1"/>
    <col min="15" max="15" width="9.453125" style="29" bestFit="1" customWidth="1"/>
    <col min="16" max="18" width="9" style="29" bestFit="1" customWidth="1"/>
    <col min="19" max="16384" width="8.81640625" style="18"/>
  </cols>
  <sheetData>
    <row r="1" spans="1:18" ht="13.5" customHeight="1" thickBot="1" x14ac:dyDescent="0.6">
      <c r="A1" s="17"/>
      <c r="B1" s="17"/>
      <c r="C1" s="17"/>
      <c r="D1" s="74" t="s">
        <v>25</v>
      </c>
      <c r="E1" s="75"/>
      <c r="F1" s="75"/>
      <c r="G1" s="75"/>
      <c r="H1" s="76"/>
      <c r="I1" s="77" t="s">
        <v>26</v>
      </c>
      <c r="J1" s="78"/>
      <c r="K1" s="78"/>
      <c r="L1" s="78"/>
      <c r="M1" s="79"/>
      <c r="N1" s="80" t="s">
        <v>27</v>
      </c>
      <c r="O1" s="81"/>
      <c r="P1" s="81"/>
      <c r="Q1" s="81"/>
      <c r="R1" s="82"/>
    </row>
    <row r="2" spans="1:18" ht="18" thickBot="1" x14ac:dyDescent="0.6">
      <c r="A2" s="71"/>
      <c r="B2" s="19" t="s">
        <v>28</v>
      </c>
      <c r="C2" s="19" t="s">
        <v>0</v>
      </c>
      <c r="D2" s="88">
        <v>2024</v>
      </c>
      <c r="E2" s="48">
        <v>2023</v>
      </c>
      <c r="F2" s="48">
        <v>2022</v>
      </c>
      <c r="G2" s="48">
        <v>2021</v>
      </c>
      <c r="H2" s="48">
        <v>2020</v>
      </c>
      <c r="I2" s="87">
        <v>2024</v>
      </c>
      <c r="J2" s="32">
        <v>2023</v>
      </c>
      <c r="K2" s="32">
        <v>2022</v>
      </c>
      <c r="L2" s="32">
        <v>2021</v>
      </c>
      <c r="M2" s="32">
        <v>2020</v>
      </c>
      <c r="N2" s="86">
        <v>2024</v>
      </c>
      <c r="O2" s="40">
        <v>2023</v>
      </c>
      <c r="P2" s="40">
        <v>2022</v>
      </c>
      <c r="Q2" s="40">
        <v>2021</v>
      </c>
      <c r="R2" s="40">
        <v>2020</v>
      </c>
    </row>
    <row r="3" spans="1:18" ht="18" thickBot="1" x14ac:dyDescent="0.6">
      <c r="A3" s="72"/>
      <c r="B3" s="20" t="s">
        <v>46</v>
      </c>
      <c r="C3" s="20" t="s">
        <v>42</v>
      </c>
      <c r="D3" s="49">
        <f>D4/$E$4*100</f>
        <v>45.311610829212384</v>
      </c>
      <c r="E3" s="49">
        <v>100</v>
      </c>
      <c r="F3" s="49">
        <f>F4/$E$4*100</f>
        <v>29.632658025807451</v>
      </c>
      <c r="G3" s="49">
        <f t="shared" ref="G3:H3" si="0">G4/$E$4*100</f>
        <v>15.909792422588961</v>
      </c>
      <c r="H3" s="49">
        <f t="shared" si="0"/>
        <v>16.655098846978341</v>
      </c>
      <c r="I3" s="33">
        <f>I4/$J$4*100</f>
        <v>44.662810254766143</v>
      </c>
      <c r="J3" s="33">
        <v>100</v>
      </c>
      <c r="K3" s="33">
        <f>K4/$J$4*100</f>
        <v>35.353567326118196</v>
      </c>
      <c r="L3" s="33">
        <f t="shared" ref="L3:M3" si="1">L4/$J$4*100</f>
        <v>17.992207225947055</v>
      </c>
      <c r="M3" s="33">
        <f t="shared" si="1"/>
        <v>18.433757311019633</v>
      </c>
      <c r="N3" s="41">
        <f>N4/$O$4*100</f>
        <v>36.904294506365062</v>
      </c>
      <c r="O3" s="41">
        <v>100</v>
      </c>
      <c r="P3" s="41">
        <f>P4/$O$4*100</f>
        <v>74.667993995212527</v>
      </c>
      <c r="Q3" s="41">
        <f t="shared" ref="Q3:R3" si="2">Q4/$O$4*100</f>
        <v>30.057656949930479</v>
      </c>
      <c r="R3" s="41">
        <f t="shared" si="2"/>
        <v>29.151928029002921</v>
      </c>
    </row>
    <row r="4" spans="1:18" ht="18" thickBot="1" x14ac:dyDescent="0.6">
      <c r="A4" s="73"/>
      <c r="B4" s="20" t="s">
        <v>47</v>
      </c>
      <c r="C4" s="20" t="s">
        <v>4</v>
      </c>
      <c r="D4" s="49">
        <f>SUM(D5:D8)</f>
        <v>168.86437873461162</v>
      </c>
      <c r="E4" s="49">
        <f>SUM(E5:E8)</f>
        <v>372.67352814070517</v>
      </c>
      <c r="F4" s="49">
        <f t="shared" ref="F4:H4" si="3">SUM(F5:F8)</f>
        <v>110.43307214664645</v>
      </c>
      <c r="G4" s="49">
        <f t="shared" si="3"/>
        <v>59.291584741124851</v>
      </c>
      <c r="H4" s="49">
        <f t="shared" si="3"/>
        <v>62.069144488356081</v>
      </c>
      <c r="I4" s="33">
        <f t="shared" ref="I4:J4" si="4">SUM(I5:I8)</f>
        <v>143.49525722598952</v>
      </c>
      <c r="J4" s="33">
        <f t="shared" si="4"/>
        <v>321.28577760213057</v>
      </c>
      <c r="K4" s="33">
        <f t="shared" ref="K4" si="5">SUM(K5:K8)</f>
        <v>113.58598369381161</v>
      </c>
      <c r="L4" s="33">
        <f t="shared" ref="L4" si="6">SUM(L5:L8)</f>
        <v>57.806402893670715</v>
      </c>
      <c r="M4" s="33">
        <f t="shared" ref="M4" si="7">SUM(M5:M8)</f>
        <v>59.22504051799902</v>
      </c>
      <c r="N4" s="41">
        <f t="shared" ref="N4:O4" si="8">SUM(N5:N8)</f>
        <v>53.332579802504284</v>
      </c>
      <c r="O4" s="41">
        <f t="shared" si="8"/>
        <v>144.5159174992649</v>
      </c>
      <c r="P4" s="41">
        <f t="shared" ref="P4" si="9">SUM(P5:P8)</f>
        <v>107.9071366004774</v>
      </c>
      <c r="Q4" s="41">
        <f t="shared" ref="Q4" si="10">SUM(Q5:Q8)</f>
        <v>43.438098719973596</v>
      </c>
      <c r="R4" s="41">
        <f t="shared" ref="R4" si="11">SUM(R5:R8)</f>
        <v>42.129176259838943</v>
      </c>
    </row>
    <row r="5" spans="1:18" hidden="1" x14ac:dyDescent="0.55000000000000004">
      <c r="A5" s="21"/>
      <c r="B5" s="22" t="s">
        <v>39</v>
      </c>
      <c r="C5" s="23" t="s">
        <v>4</v>
      </c>
      <c r="D5" s="50">
        <f>D14*D10+D15*D11+D16*(D11/D12)+D17</f>
        <v>212.28093956792299</v>
      </c>
      <c r="E5" s="50">
        <f>E14*E10+E15*E11+E16*(E11/E12)+E17</f>
        <v>453.05109999999996</v>
      </c>
      <c r="F5" s="50">
        <f t="shared" ref="F5:I5" si="12">F14*F10+F15*F11+F16*(F11/F12)+F17</f>
        <v>89.654094640970158</v>
      </c>
      <c r="G5" s="50">
        <f t="shared" si="12"/>
        <v>54.14748185980978</v>
      </c>
      <c r="H5" s="50">
        <f t="shared" si="12"/>
        <v>61.839739462251963</v>
      </c>
      <c r="I5" s="34">
        <f t="shared" si="12"/>
        <v>203.58859388282258</v>
      </c>
      <c r="J5" s="34">
        <f t="shared" ref="J5:R5" si="13">J14*J10+J15*J11+J16*(J11/J12)+J17</f>
        <v>432.16370000000001</v>
      </c>
      <c r="K5" s="34">
        <f t="shared" si="13"/>
        <v>86.801766597896645</v>
      </c>
      <c r="L5" s="34">
        <f t="shared" si="13"/>
        <v>52.306561113067971</v>
      </c>
      <c r="M5" s="34">
        <f t="shared" si="13"/>
        <v>59.824023365034634</v>
      </c>
      <c r="N5" s="42">
        <f t="shared" ref="N5" si="14">N14*N10+N15*N11+N16*(N11/N12)+N17</f>
        <v>162.57725465539511</v>
      </c>
      <c r="O5" s="42">
        <f t="shared" si="13"/>
        <v>344.10030000000006</v>
      </c>
      <c r="P5" s="42">
        <f t="shared" si="13"/>
        <v>69.703235263925933</v>
      </c>
      <c r="Q5" s="42">
        <f t="shared" si="13"/>
        <v>42.038003874603731</v>
      </c>
      <c r="R5" s="42">
        <f t="shared" si="13"/>
        <v>48.081929435247154</v>
      </c>
    </row>
    <row r="6" spans="1:18" hidden="1" x14ac:dyDescent="0.55000000000000004">
      <c r="A6" s="24"/>
      <c r="B6" s="25" t="s">
        <v>40</v>
      </c>
      <c r="C6" s="26" t="s">
        <v>4</v>
      </c>
      <c r="D6" s="51">
        <f>D18*(D19-(1-D22)*(D20*D21*1000/8760))</f>
        <v>4.1216381378630134</v>
      </c>
      <c r="E6" s="51">
        <f>E18*(E19-(1-E22)*(E20*E21*1000/8760))</f>
        <v>6.4851597821643825</v>
      </c>
      <c r="F6" s="51">
        <f t="shared" ref="F6:I6" si="15">F18*(F19-(1-F22)*(F20*F21*1000/8760))</f>
        <v>4.1217549172602741</v>
      </c>
      <c r="G6" s="51">
        <f t="shared" si="15"/>
        <v>4.4239486093150679</v>
      </c>
      <c r="H6" s="51">
        <f t="shared" si="15"/>
        <v>2.7601317589041097</v>
      </c>
      <c r="I6" s="35">
        <f t="shared" si="15"/>
        <v>4.2230501865205481</v>
      </c>
      <c r="J6" s="35">
        <f t="shared" ref="J6:R6" si="16">J18*(J19-(1-J22)*(J20*J21*1000/8760))</f>
        <v>6.6422439405753426</v>
      </c>
      <c r="K6" s="35">
        <f t="shared" si="16"/>
        <v>4.2479747704109592</v>
      </c>
      <c r="L6" s="35">
        <f t="shared" si="16"/>
        <v>4.5255154126027399</v>
      </c>
      <c r="M6" s="35">
        <f t="shared" si="16"/>
        <v>2.8249415561643838</v>
      </c>
      <c r="N6" s="43">
        <f t="shared" ref="N6" si="17">N18*(N19-(1-N22)*(N20*N21*1000/8760))</f>
        <v>-0.18645368372602719</v>
      </c>
      <c r="O6" s="43">
        <f t="shared" si="16"/>
        <v>-0.31105697032876645</v>
      </c>
      <c r="P6" s="43">
        <f t="shared" si="16"/>
        <v>-9.726954520547464E-3</v>
      </c>
      <c r="Q6" s="43">
        <f t="shared" si="16"/>
        <v>-0.2520237786301362</v>
      </c>
      <c r="R6" s="43">
        <f t="shared" si="16"/>
        <v>-0.14696831780821873</v>
      </c>
    </row>
    <row r="7" spans="1:18" hidden="1" x14ac:dyDescent="0.55000000000000004">
      <c r="A7" s="24"/>
      <c r="B7" s="25" t="s">
        <v>41</v>
      </c>
      <c r="C7" s="26" t="s">
        <v>4</v>
      </c>
      <c r="D7" s="51">
        <f>-D20*D21*((1-0.04)*D10-D23)</f>
        <v>-53.326350720000001</v>
      </c>
      <c r="E7" s="51">
        <f>-E20*E21*((1-0.04)*E10-E23)</f>
        <v>-150.12089740799999</v>
      </c>
      <c r="F7" s="51">
        <f t="shared" ref="F7:I7" si="18">-F20*F21*((1-0.04)*F10-F23)</f>
        <v>-14.867193599999997</v>
      </c>
      <c r="G7" s="51">
        <f t="shared" si="18"/>
        <v>-0.42949670399999806</v>
      </c>
      <c r="H7" s="51">
        <f t="shared" si="18"/>
        <v>-3.6294831359999984</v>
      </c>
      <c r="I7" s="35">
        <f t="shared" si="18"/>
        <v>-72.147415679999995</v>
      </c>
      <c r="J7" s="35">
        <f t="shared" ref="J7:R7" si="19">-J20*J21*((1-0.04)*J10-J23)</f>
        <v>-203.10474355199997</v>
      </c>
      <c r="K7" s="35">
        <f t="shared" si="19"/>
        <v>-20.114438399999997</v>
      </c>
      <c r="L7" s="35">
        <f t="shared" si="19"/>
        <v>-0.58108377599999739</v>
      </c>
      <c r="M7" s="35">
        <f t="shared" si="19"/>
        <v>-4.9104771839999977</v>
      </c>
      <c r="N7" s="43">
        <f t="shared" ref="N7" si="20">-N20*N21*((1-0.04)*N10-N23)</f>
        <v>-122.33692223999999</v>
      </c>
      <c r="O7" s="43">
        <f t="shared" si="19"/>
        <v>-344.39499993599998</v>
      </c>
      <c r="P7" s="43">
        <f t="shared" si="19"/>
        <v>-34.107091199999992</v>
      </c>
      <c r="Q7" s="43">
        <f t="shared" si="19"/>
        <v>-0.98531596799999566</v>
      </c>
      <c r="R7" s="43">
        <f t="shared" si="19"/>
        <v>-8.3264613119999957</v>
      </c>
    </row>
    <row r="8" spans="1:18" hidden="1" x14ac:dyDescent="0.55000000000000004">
      <c r="A8" s="24"/>
      <c r="B8" s="25" t="s">
        <v>43</v>
      </c>
      <c r="C8" s="26" t="s">
        <v>4</v>
      </c>
      <c r="D8" s="51">
        <f>D20*D21*D22*((1+0.04)*D13-D23)</f>
        <v>5.7881517488255998</v>
      </c>
      <c r="E8" s="51">
        <f>E20*E21*E22*((1+0.04)*E13-E23)</f>
        <v>63.258165766540799</v>
      </c>
      <c r="F8" s="51">
        <f t="shared" ref="F8:I8" si="21">F20*F21*F22*((1+0.04)*F13-F23)</f>
        <v>31.524416188416005</v>
      </c>
      <c r="G8" s="51">
        <f t="shared" si="21"/>
        <v>1.1496509759999995</v>
      </c>
      <c r="H8" s="51">
        <f t="shared" si="21"/>
        <v>1.0987564032000001</v>
      </c>
      <c r="I8" s="35">
        <f t="shared" si="21"/>
        <v>7.8310288366464</v>
      </c>
      <c r="J8" s="35">
        <f t="shared" ref="J8:R8" si="22">J20*J21*J22*((1+0.04)*J13-J23)</f>
        <v>85.584577213555193</v>
      </c>
      <c r="K8" s="35">
        <f t="shared" si="22"/>
        <v>42.65068072550401</v>
      </c>
      <c r="L8" s="35">
        <f t="shared" si="22"/>
        <v>1.5554101439999997</v>
      </c>
      <c r="M8" s="35">
        <f t="shared" si="22"/>
        <v>1.4865527808000003</v>
      </c>
      <c r="N8" s="43">
        <f t="shared" ref="N8" si="23">N20*N21*N22*((1+0.04)*N13-N23)</f>
        <v>13.278701070835199</v>
      </c>
      <c r="O8" s="43">
        <f t="shared" si="22"/>
        <v>145.12167440559358</v>
      </c>
      <c r="P8" s="43">
        <f t="shared" si="22"/>
        <v>72.320719491072012</v>
      </c>
      <c r="Q8" s="43">
        <f t="shared" si="22"/>
        <v>2.6374345919999995</v>
      </c>
      <c r="R8" s="43">
        <f t="shared" si="22"/>
        <v>2.5206764544000007</v>
      </c>
    </row>
    <row r="9" spans="1:18" ht="18" thickBot="1" x14ac:dyDescent="0.6">
      <c r="A9" s="18"/>
      <c r="B9" s="18"/>
      <c r="C9" s="18"/>
      <c r="D9" s="18"/>
      <c r="E9" s="52"/>
      <c r="F9" s="52"/>
      <c r="G9" s="52"/>
      <c r="H9" s="52"/>
      <c r="I9" s="36"/>
      <c r="J9" s="36"/>
      <c r="K9" s="36"/>
      <c r="L9" s="36"/>
      <c r="M9" s="36"/>
      <c r="N9" s="44"/>
      <c r="O9" s="44"/>
      <c r="P9" s="44"/>
      <c r="Q9" s="44"/>
      <c r="R9" s="44"/>
    </row>
    <row r="10" spans="1:18" ht="35.5" thickBot="1" x14ac:dyDescent="0.6">
      <c r="A10" s="27" t="s">
        <v>29</v>
      </c>
      <c r="B10" s="28" t="s">
        <v>30</v>
      </c>
      <c r="C10" s="28" t="s">
        <v>4</v>
      </c>
      <c r="D10" s="48">
        <v>172.8</v>
      </c>
      <c r="E10" s="53">
        <v>361.82</v>
      </c>
      <c r="F10" s="53">
        <v>75.25</v>
      </c>
      <c r="G10" s="53">
        <v>44.66</v>
      </c>
      <c r="H10" s="53">
        <v>51.44</v>
      </c>
      <c r="I10" s="37">
        <v>172.8</v>
      </c>
      <c r="J10" s="37">
        <v>361.82</v>
      </c>
      <c r="K10" s="37">
        <v>75.25</v>
      </c>
      <c r="L10" s="37">
        <v>44.66</v>
      </c>
      <c r="M10" s="37">
        <v>51.44</v>
      </c>
      <c r="N10" s="45">
        <v>172.8</v>
      </c>
      <c r="O10" s="45">
        <v>361.82</v>
      </c>
      <c r="P10" s="45">
        <v>75.25</v>
      </c>
      <c r="Q10" s="45">
        <v>44.66</v>
      </c>
      <c r="R10" s="45">
        <v>51.44</v>
      </c>
    </row>
    <row r="11" spans="1:18" ht="35.5" thickBot="1" x14ac:dyDescent="0.6">
      <c r="A11" s="28" t="s">
        <v>31</v>
      </c>
      <c r="B11" s="28" t="s">
        <v>32</v>
      </c>
      <c r="C11" s="28" t="s">
        <v>4</v>
      </c>
      <c r="D11" s="48">
        <v>257.52999999999997</v>
      </c>
      <c r="E11" s="53">
        <v>596.19000000000005</v>
      </c>
      <c r="F11" s="53">
        <v>92.37</v>
      </c>
      <c r="G11" s="53">
        <v>57.96</v>
      </c>
      <c r="H11" s="53">
        <v>64.540000000000006</v>
      </c>
      <c r="I11" s="37">
        <v>257.52999999999997</v>
      </c>
      <c r="J11" s="37">
        <v>596.19000000000005</v>
      </c>
      <c r="K11" s="37">
        <v>92.37</v>
      </c>
      <c r="L11" s="37">
        <v>57.96</v>
      </c>
      <c r="M11" s="37">
        <v>64.540000000000006</v>
      </c>
      <c r="N11" s="45">
        <v>257.52999999999997</v>
      </c>
      <c r="O11" s="45">
        <v>596.19000000000005</v>
      </c>
      <c r="P11" s="45">
        <v>92.37</v>
      </c>
      <c r="Q11" s="45">
        <v>57.96</v>
      </c>
      <c r="R11" s="45">
        <v>64.540000000000006</v>
      </c>
    </row>
    <row r="12" spans="1:18" ht="35.5" thickBot="1" x14ac:dyDescent="0.6">
      <c r="A12" s="28" t="s">
        <v>33</v>
      </c>
      <c r="B12" s="28" t="s">
        <v>34</v>
      </c>
      <c r="C12" s="28" t="s">
        <v>4</v>
      </c>
      <c r="D12" s="48">
        <v>596.19000000000005</v>
      </c>
      <c r="E12" s="53">
        <v>596.19000000000005</v>
      </c>
      <c r="F12" s="53">
        <v>596.19000000000005</v>
      </c>
      <c r="G12" s="53">
        <v>596.19000000000005</v>
      </c>
      <c r="H12" s="53">
        <v>596.19000000000005</v>
      </c>
      <c r="I12" s="37">
        <v>596.19000000000005</v>
      </c>
      <c r="J12" s="37">
        <v>596.19000000000005</v>
      </c>
      <c r="K12" s="37">
        <v>596.19000000000005</v>
      </c>
      <c r="L12" s="37">
        <v>596.19000000000005</v>
      </c>
      <c r="M12" s="37">
        <v>596.19000000000005</v>
      </c>
      <c r="N12" s="45">
        <v>596.19000000000005</v>
      </c>
      <c r="O12" s="45">
        <v>596.19000000000005</v>
      </c>
      <c r="P12" s="45">
        <v>596.19000000000005</v>
      </c>
      <c r="Q12" s="45">
        <v>596.19000000000005</v>
      </c>
      <c r="R12" s="45">
        <v>596.19000000000005</v>
      </c>
    </row>
    <row r="13" spans="1:18" ht="35.5" thickBot="1" x14ac:dyDescent="0.6">
      <c r="A13" s="28" t="s">
        <v>35</v>
      </c>
      <c r="B13" s="28" t="s">
        <v>36</v>
      </c>
      <c r="C13" s="28" t="s">
        <v>4</v>
      </c>
      <c r="D13" s="48">
        <v>95.83</v>
      </c>
      <c r="E13" s="53">
        <v>420.24</v>
      </c>
      <c r="F13" s="53">
        <v>204.36</v>
      </c>
      <c r="G13" s="53">
        <v>47.5</v>
      </c>
      <c r="H13" s="53">
        <v>47.1</v>
      </c>
      <c r="I13" s="37">
        <v>95.83</v>
      </c>
      <c r="J13" s="37">
        <v>420.24</v>
      </c>
      <c r="K13" s="37">
        <v>204.36</v>
      </c>
      <c r="L13" s="37">
        <v>47.5</v>
      </c>
      <c r="M13" s="37">
        <v>47.1</v>
      </c>
      <c r="N13" s="45">
        <v>95.83</v>
      </c>
      <c r="O13" s="45">
        <v>420.24</v>
      </c>
      <c r="P13" s="45">
        <v>204.36</v>
      </c>
      <c r="Q13" s="45">
        <v>47.5</v>
      </c>
      <c r="R13" s="45">
        <v>47.1</v>
      </c>
    </row>
    <row r="14" spans="1:18" ht="35.5" thickBot="1" x14ac:dyDescent="0.6">
      <c r="A14" s="28" t="s">
        <v>1</v>
      </c>
      <c r="B14" s="28" t="s">
        <v>2</v>
      </c>
      <c r="C14" s="28" t="s">
        <v>3</v>
      </c>
      <c r="D14" s="48">
        <v>0.97</v>
      </c>
      <c r="E14" s="54">
        <v>0.97</v>
      </c>
      <c r="F14" s="54">
        <v>0.97</v>
      </c>
      <c r="G14" s="54">
        <v>0.97</v>
      </c>
      <c r="H14" s="54">
        <v>0.97</v>
      </c>
      <c r="I14" s="38">
        <v>0.99</v>
      </c>
      <c r="J14" s="38">
        <v>0.99</v>
      </c>
      <c r="K14" s="38">
        <v>0.99</v>
      </c>
      <c r="L14" s="38">
        <v>0.99</v>
      </c>
      <c r="M14" s="38">
        <v>0.99</v>
      </c>
      <c r="N14" s="46">
        <v>0.81</v>
      </c>
      <c r="O14" s="46">
        <v>0.81</v>
      </c>
      <c r="P14" s="46">
        <v>0.81</v>
      </c>
      <c r="Q14" s="46">
        <v>0.81</v>
      </c>
      <c r="R14" s="46">
        <v>0.81</v>
      </c>
    </row>
    <row r="15" spans="1:18" ht="35.5" thickBot="1" x14ac:dyDescent="0.6">
      <c r="A15" s="28" t="s">
        <v>5</v>
      </c>
      <c r="B15" s="28" t="s">
        <v>6</v>
      </c>
      <c r="C15" s="28" t="s">
        <v>3</v>
      </c>
      <c r="D15" s="48">
        <v>0.03</v>
      </c>
      <c r="E15" s="54">
        <v>0.03</v>
      </c>
      <c r="F15" s="54">
        <v>0.03</v>
      </c>
      <c r="G15" s="54">
        <v>0.03</v>
      </c>
      <c r="H15" s="54">
        <v>0.03</v>
      </c>
      <c r="I15" s="38">
        <v>0.01</v>
      </c>
      <c r="J15" s="38">
        <v>0.01</v>
      </c>
      <c r="K15" s="38">
        <v>0.01</v>
      </c>
      <c r="L15" s="38">
        <v>0.01</v>
      </c>
      <c r="M15" s="38">
        <v>0.01</v>
      </c>
      <c r="N15" s="46">
        <v>0.19</v>
      </c>
      <c r="O15" s="46">
        <v>0.19</v>
      </c>
      <c r="P15" s="46">
        <v>0.19</v>
      </c>
      <c r="Q15" s="46">
        <v>0.19</v>
      </c>
      <c r="R15" s="46">
        <v>0.19</v>
      </c>
    </row>
    <row r="16" spans="1:18" ht="53" thickBot="1" x14ac:dyDescent="0.6">
      <c r="A16" s="28" t="s">
        <v>7</v>
      </c>
      <c r="B16" s="28" t="s">
        <v>8</v>
      </c>
      <c r="C16" s="28" t="s">
        <v>4</v>
      </c>
      <c r="D16" s="48">
        <v>83.2</v>
      </c>
      <c r="E16" s="53">
        <v>83.2</v>
      </c>
      <c r="F16" s="53">
        <v>83.2</v>
      </c>
      <c r="G16" s="53">
        <v>83.2</v>
      </c>
      <c r="H16" s="53">
        <v>83.2</v>
      </c>
      <c r="I16" s="37">
        <v>67</v>
      </c>
      <c r="J16" s="37">
        <v>67</v>
      </c>
      <c r="K16" s="37">
        <v>67</v>
      </c>
      <c r="L16" s="37">
        <v>67</v>
      </c>
      <c r="M16" s="37">
        <v>67</v>
      </c>
      <c r="N16" s="45">
        <v>-63.25</v>
      </c>
      <c r="O16" s="45">
        <v>-63.25</v>
      </c>
      <c r="P16" s="45">
        <v>-63.25</v>
      </c>
      <c r="Q16" s="45">
        <v>-63.25</v>
      </c>
      <c r="R16" s="45">
        <v>-63.25</v>
      </c>
    </row>
    <row r="17" spans="1:18" ht="40.15" customHeight="1" thickBot="1" x14ac:dyDescent="0.6">
      <c r="A17" s="28" t="s">
        <v>9</v>
      </c>
      <c r="B17" s="28" t="s">
        <v>10</v>
      </c>
      <c r="C17" s="28" t="s">
        <v>4</v>
      </c>
      <c r="D17" s="48">
        <v>1</v>
      </c>
      <c r="E17" s="53">
        <v>1</v>
      </c>
      <c r="F17" s="53">
        <v>1</v>
      </c>
      <c r="G17" s="53">
        <v>1</v>
      </c>
      <c r="H17" s="53">
        <v>1</v>
      </c>
      <c r="I17" s="37">
        <v>1</v>
      </c>
      <c r="J17" s="37">
        <v>1</v>
      </c>
      <c r="K17" s="37">
        <v>1</v>
      </c>
      <c r="L17" s="37">
        <v>1</v>
      </c>
      <c r="M17" s="37">
        <v>1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</row>
    <row r="18" spans="1:18" ht="66.650000000000006" customHeight="1" thickBot="1" x14ac:dyDescent="0.6">
      <c r="A18" s="28" t="s">
        <v>11</v>
      </c>
      <c r="B18" s="28" t="s">
        <v>12</v>
      </c>
      <c r="C18" s="28" t="s">
        <v>13</v>
      </c>
      <c r="D18" s="48">
        <v>28.96</v>
      </c>
      <c r="E18" s="53">
        <v>45.62</v>
      </c>
      <c r="F18" s="53">
        <v>28.43</v>
      </c>
      <c r="G18" s="53">
        <v>31.24</v>
      </c>
      <c r="H18" s="53">
        <v>19.46</v>
      </c>
      <c r="I18" s="37">
        <v>28.96</v>
      </c>
      <c r="J18" s="37">
        <v>45.62</v>
      </c>
      <c r="K18" s="37">
        <v>28.43</v>
      </c>
      <c r="L18" s="37">
        <v>31.24</v>
      </c>
      <c r="M18" s="37">
        <v>19.46</v>
      </c>
      <c r="N18" s="45">
        <v>28.96</v>
      </c>
      <c r="O18" s="45">
        <v>45.62</v>
      </c>
      <c r="P18" s="45">
        <v>28.43</v>
      </c>
      <c r="Q18" s="45">
        <v>31.24</v>
      </c>
      <c r="R18" s="45">
        <v>19.46</v>
      </c>
    </row>
    <row r="19" spans="1:18" ht="36" customHeight="1" thickBot="1" x14ac:dyDescent="0.6">
      <c r="A19" s="28" t="s">
        <v>14</v>
      </c>
      <c r="B19" s="28" t="s">
        <v>37</v>
      </c>
      <c r="C19" s="28" t="s">
        <v>15</v>
      </c>
      <c r="D19" s="48">
        <v>0.18</v>
      </c>
      <c r="E19" s="53">
        <v>0.18</v>
      </c>
      <c r="F19" s="53">
        <v>0.18</v>
      </c>
      <c r="G19" s="53">
        <v>0.18</v>
      </c>
      <c r="H19" s="53">
        <v>0.18</v>
      </c>
      <c r="I19" s="37">
        <v>0.1968</v>
      </c>
      <c r="J19" s="37">
        <v>0.1968</v>
      </c>
      <c r="K19" s="37">
        <v>0.1968</v>
      </c>
      <c r="L19" s="37">
        <v>0.1968</v>
      </c>
      <c r="M19" s="37">
        <v>0.1968</v>
      </c>
      <c r="N19" s="45">
        <v>0.08</v>
      </c>
      <c r="O19" s="45">
        <v>0.08</v>
      </c>
      <c r="P19" s="45">
        <v>0.08</v>
      </c>
      <c r="Q19" s="45">
        <v>0.08</v>
      </c>
      <c r="R19" s="45">
        <v>0.08</v>
      </c>
    </row>
    <row r="20" spans="1:18" ht="35.5" thickBot="1" x14ac:dyDescent="0.6">
      <c r="A20" s="28" t="s">
        <v>16</v>
      </c>
      <c r="B20" s="28" t="s">
        <v>17</v>
      </c>
      <c r="C20" s="28" t="s">
        <v>3</v>
      </c>
      <c r="D20" s="48">
        <v>0.51</v>
      </c>
      <c r="E20" s="54">
        <v>0.51</v>
      </c>
      <c r="F20" s="54">
        <v>0.51</v>
      </c>
      <c r="G20" s="54">
        <v>0.51</v>
      </c>
      <c r="H20" s="54">
        <v>0.51</v>
      </c>
      <c r="I20" s="38">
        <v>0.69</v>
      </c>
      <c r="J20" s="38">
        <v>0.69</v>
      </c>
      <c r="K20" s="38">
        <v>0.69</v>
      </c>
      <c r="L20" s="38">
        <v>0.69</v>
      </c>
      <c r="M20" s="38">
        <v>0.69</v>
      </c>
      <c r="N20" s="46">
        <v>1.17</v>
      </c>
      <c r="O20" s="46">
        <v>1.17</v>
      </c>
      <c r="P20" s="46">
        <v>1.17</v>
      </c>
      <c r="Q20" s="46">
        <v>1.17</v>
      </c>
      <c r="R20" s="46">
        <v>1.17</v>
      </c>
    </row>
    <row r="21" spans="1:18" ht="18" thickBot="1" x14ac:dyDescent="0.6">
      <c r="A21" s="28" t="s">
        <v>18</v>
      </c>
      <c r="B21" s="28" t="s">
        <v>19</v>
      </c>
      <c r="C21" s="28" t="s">
        <v>20</v>
      </c>
      <c r="D21" s="48">
        <v>0.84399999999999997</v>
      </c>
      <c r="E21" s="53">
        <v>0.96399999999999997</v>
      </c>
      <c r="F21" s="53">
        <v>0.96399999999999997</v>
      </c>
      <c r="G21" s="53">
        <v>0.96399999999999997</v>
      </c>
      <c r="H21" s="53">
        <v>0.96399999999999997</v>
      </c>
      <c r="I21" s="37">
        <v>0.84399999999999997</v>
      </c>
      <c r="J21" s="37">
        <v>0.96399999999999997</v>
      </c>
      <c r="K21" s="37">
        <v>0.96399999999999997</v>
      </c>
      <c r="L21" s="37">
        <v>0.96399999999999997</v>
      </c>
      <c r="M21" s="37">
        <v>0.96399999999999997</v>
      </c>
      <c r="N21" s="45">
        <v>0.84399999999999997</v>
      </c>
      <c r="O21" s="45">
        <v>0.96399999999999997</v>
      </c>
      <c r="P21" s="45">
        <v>0.96399999999999997</v>
      </c>
      <c r="Q21" s="45">
        <v>0.96399999999999997</v>
      </c>
      <c r="R21" s="45">
        <v>0.96399999999999997</v>
      </c>
    </row>
    <row r="22" spans="1:18" ht="18" thickBot="1" x14ac:dyDescent="0.6">
      <c r="A22" s="28" t="s">
        <v>21</v>
      </c>
      <c r="B22" s="28" t="s">
        <v>38</v>
      </c>
      <c r="C22" s="28" t="s">
        <v>3</v>
      </c>
      <c r="D22" s="48">
        <v>0.23319999999999999</v>
      </c>
      <c r="E22" s="55">
        <v>0.32569999999999999</v>
      </c>
      <c r="F22" s="55">
        <v>0.376</v>
      </c>
      <c r="G22" s="55">
        <v>0.316</v>
      </c>
      <c r="H22" s="54">
        <v>0.32</v>
      </c>
      <c r="I22" s="39">
        <v>0.23319999999999999</v>
      </c>
      <c r="J22" s="39">
        <v>0.32569999999999999</v>
      </c>
      <c r="K22" s="39">
        <v>0.376</v>
      </c>
      <c r="L22" s="39">
        <v>0.316</v>
      </c>
      <c r="M22" s="38">
        <v>0.32</v>
      </c>
      <c r="N22" s="47">
        <v>0.23319999999999999</v>
      </c>
      <c r="O22" s="47">
        <v>0.32569999999999999</v>
      </c>
      <c r="P22" s="47">
        <v>0.376</v>
      </c>
      <c r="Q22" s="47">
        <v>0.316</v>
      </c>
      <c r="R22" s="46">
        <v>0.32</v>
      </c>
    </row>
    <row r="23" spans="1:18" ht="18" thickBot="1" x14ac:dyDescent="0.6">
      <c r="A23" s="28" t="s">
        <v>22</v>
      </c>
      <c r="B23" s="28" t="s">
        <v>23</v>
      </c>
      <c r="C23" s="83" t="s">
        <v>24</v>
      </c>
      <c r="D23" s="85">
        <v>42</v>
      </c>
      <c r="E23" s="84">
        <v>42</v>
      </c>
      <c r="F23" s="53">
        <v>42</v>
      </c>
      <c r="G23" s="53">
        <v>42</v>
      </c>
      <c r="H23" s="53">
        <v>42</v>
      </c>
      <c r="I23" s="37">
        <v>42</v>
      </c>
      <c r="J23" s="37">
        <v>42</v>
      </c>
      <c r="K23" s="37">
        <v>42</v>
      </c>
      <c r="L23" s="37">
        <v>42</v>
      </c>
      <c r="M23" s="37">
        <v>42</v>
      </c>
      <c r="N23" s="45">
        <v>42</v>
      </c>
      <c r="O23" s="45">
        <v>42</v>
      </c>
      <c r="P23" s="45">
        <v>42</v>
      </c>
      <c r="Q23" s="45">
        <v>42</v>
      </c>
      <c r="R23" s="45">
        <v>42</v>
      </c>
    </row>
  </sheetData>
  <mergeCells count="4">
    <mergeCell ref="A2:A4"/>
    <mergeCell ref="D1:H1"/>
    <mergeCell ref="I1:M1"/>
    <mergeCell ref="N1:R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Heure xmlns="50863c9d-0818-4a96-8845-761d00392c84" xsi:nil="true"/>
    <lcf76f155ced4ddcb4097134ff3c332f xmlns="50863c9d-0818-4a96-8845-761d00392c84">
      <Terms xmlns="http://schemas.microsoft.com/office/infopath/2007/PartnerControls"/>
    </lcf76f155ced4ddcb4097134ff3c332f>
    <TaxCatchAll xmlns="2224b1d2-fd24-4184-8eb1-c5456480c9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3C250286FA540BA31F0B92718D386" ma:contentTypeVersion="19" ma:contentTypeDescription="Crée un document." ma:contentTypeScope="" ma:versionID="c413cc2fd8b4604b6745fa081725e3dc">
  <xsd:schema xmlns:xsd="http://www.w3.org/2001/XMLSchema" xmlns:xs="http://www.w3.org/2001/XMLSchema" xmlns:p="http://schemas.microsoft.com/office/2006/metadata/properties" xmlns:ns2="50863c9d-0818-4a96-8845-761d00392c84" xmlns:ns3="2224b1d2-fd24-4184-8eb1-c5456480c9bc" targetNamespace="http://schemas.microsoft.com/office/2006/metadata/properties" ma:root="true" ma:fieldsID="e55372bea749207cc79458082f4bcd89" ns2:_="" ns3:_="">
    <xsd:import namespace="50863c9d-0818-4a96-8845-761d00392c84"/>
    <xsd:import namespace="2224b1d2-fd24-4184-8eb1-c5456480c9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eHeur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63c9d-0818-4a96-8845-761d00392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Heure" ma:index="21" nillable="true" ma:displayName="Date &amp; Heure" ma:format="DateTime" ma:internalName="DateHeure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55537840-c1f2-437f-a6a8-675ec00bd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4b1d2-fd24-4184-8eb1-c5456480c9b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ef383b2-2445-4f56-89ea-7d0a1fc9ab1f}" ma:internalName="TaxCatchAll" ma:showField="CatchAllData" ma:web="2224b1d2-fd24-4184-8eb1-c5456480c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FD26B-BDAF-485C-B69D-F535413B69E6}">
  <ds:schemaRefs>
    <ds:schemaRef ds:uri="http://schemas.microsoft.com/office/2006/metadata/properties"/>
    <ds:schemaRef ds:uri="http://schemas.microsoft.com/office/infopath/2007/PartnerControls"/>
    <ds:schemaRef ds:uri="50863c9d-0818-4a96-8845-761d00392c84"/>
    <ds:schemaRef ds:uri="2224b1d2-fd24-4184-8eb1-c5456480c9bc"/>
  </ds:schemaRefs>
</ds:datastoreItem>
</file>

<file path=customXml/itemProps2.xml><?xml version="1.0" encoding="utf-8"?>
<ds:datastoreItem xmlns:ds="http://schemas.openxmlformats.org/officeDocument/2006/customXml" ds:itemID="{C25E1471-90E2-460C-9FF7-C9CFDA3C3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863c9d-0818-4a96-8845-761d00392c84"/>
    <ds:schemaRef ds:uri="2224b1d2-fd24-4184-8eb1-c5456480c9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9693B-6148-486B-B83B-6E748D817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Graph_indice</vt:lpstr>
      <vt:lpstr>Historiques</vt:lpstr>
      <vt:lpstr>a</vt:lpstr>
      <vt:lpstr>b</vt:lpstr>
      <vt:lpstr>BL</vt:lpstr>
      <vt:lpstr>BL_e</vt:lpstr>
      <vt:lpstr>c_</vt:lpstr>
      <vt:lpstr>d_</vt:lpstr>
      <vt:lpstr>e_</vt:lpstr>
      <vt:lpstr>f_</vt:lpstr>
      <vt:lpstr>g_</vt:lpstr>
      <vt:lpstr>h_</vt:lpstr>
      <vt:lpstr>i_</vt:lpstr>
      <vt:lpstr>j_</vt:lpstr>
      <vt:lpstr>PL</vt:lpstr>
      <vt:lpstr>PL_0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0x0101004A23C250286FA540BA31F0B92718D386</vt:lpwstr>
  </property>
</Properties>
</file>